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<sst xmlns="http://schemas.openxmlformats.org/spreadsheetml/2006/main" count="83" uniqueCount="81">
  <si>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</si>
  <si>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</si>
  <si>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</si>
  <si>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</si>
  <si>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</si>
  <si>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</si>
  <si>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</si>
  <si>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</si>
  <si>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</si>
  <si>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</si>
  <si>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</si>
  <si>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</si>
  <si>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</si>
  <si>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</si>
  <si>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</si>
  <si>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</si>
  <si>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</si>
  <si>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</si>
  <si>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</si>
  <si>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</si>
  <si>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</si>
  <si>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</si>
  <si>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</si>
  <si>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</si>
  <si>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</si>
  <si>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</si>
  <si>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</si>
  <si>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</si>
  <si>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</si>
  <si>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</si>
  <si>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</si>
  <si>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</si>
  <si>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</si>
  <si>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</si>
  <si>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</si>
  <si>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</si>
  <si>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</si>
  <si>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</si>
  <si>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</si>
  <si>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</si>
  <si>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</si>
  <si>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</si>
  <si>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</si>
  <si>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</si>
  <si>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</si>
  <si>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</si>
  <si>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</si>
  <si>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</si>
  <si>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</si>
  <si>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</si>
  <si>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</si>
  <si>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</si>
  <si>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</si>
  <si>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</si>
  <si>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</si>
  <si>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</si>
  <si>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</si>
  <si>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</si>
  <si>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</si>
  <si>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</si>
  <si>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</si>
  <si>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</si>
  <si>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</si>
  <si>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</si>
  <si>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</si>
  <si>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</si>
  <si>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</si>
  <si>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Дотация на поддержку мер по обеспечению сбалансированности бюджетов</t>
  </si>
  <si>
    <t>Результат исполнения бюджета (- дефицит / + профицит)</t>
  </si>
  <si>
    <t>Межбюджетные трансферты на осуществление части полномочий от поселений</t>
  </si>
  <si>
    <t>ИТОГО НАЛОГОВЫХ И НЕНАЛОГОВЫХ ДОХОДОВ:</t>
  </si>
  <si>
    <t>БЕЗВОЗМЕЗДНЫЕ ПОСТУПЛЕНИЯ - ВСЕГО</t>
  </si>
  <si>
    <t>Темп роста факта 2020г.к факту 2019г.</t>
  </si>
  <si>
    <t>Фактическое исполнение на 1.07.19г.</t>
  </si>
  <si>
    <t>Сведения</t>
  </si>
  <si>
    <t>Межбюджетные трансферты</t>
  </si>
  <si>
    <t>Годовые назначения 2021 год</t>
  </si>
  <si>
    <t>% исполнения к годовым назначениям 2021г.</t>
  </si>
  <si>
    <t>Налог на профессиональный доход</t>
  </si>
  <si>
    <t xml:space="preserve"> на 1 апреля  2021 года    </t>
  </si>
  <si>
    <t>Фактическое исполнение на 1.04.21г.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</si>
</sst>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0"/>
  <sheetViews>
    <sheetView tabSelected="1" zoomScalePageLayoutView="0" workbookViewId="0" topLeftCell="A38">
      <selection activeCell="D56" sqref="D56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3" t="s">
        <v>74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">
        <v>31</v>
      </c>
      <c r="B2" s="94"/>
      <c r="C2" s="94"/>
      <c r="D2" s="94"/>
      <c r="E2" s="94"/>
      <c r="F2" s="94"/>
      <c r="G2" s="94"/>
      <c r="H2" s="94"/>
    </row>
    <row r="3" spans="1:8" ht="19.5" customHeight="1">
      <c r="A3" s="94" t="s">
        <v>79</v>
      </c>
      <c r="B3" s="94"/>
      <c r="C3" s="94"/>
      <c r="D3" s="94"/>
      <c r="E3" s="94"/>
      <c r="F3" s="94"/>
      <c r="G3" s="94"/>
      <c r="H3" s="94"/>
    </row>
    <row r="4" spans="7:8" ht="0.75" customHeight="1" hidden="1">
      <c r="G4" s="95" t="s">
        <v>14</v>
      </c>
      <c r="H4" s="95"/>
    </row>
    <row r="5" spans="7:8" ht="9" customHeight="1" hidden="1">
      <c r="G5" s="95" t="s">
        <v>14</v>
      </c>
      <c r="H5" s="95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96" t="s">
        <v>14</v>
      </c>
      <c r="H7" s="96"/>
    </row>
    <row r="8" spans="1:8" ht="36.75" customHeight="1">
      <c r="A8" s="98" t="s">
        <v>0</v>
      </c>
      <c r="B8" s="99" t="s">
        <v>76</v>
      </c>
      <c r="C8" s="99" t="s">
        <v>32</v>
      </c>
      <c r="D8" s="99" t="s">
        <v>80</v>
      </c>
      <c r="E8" s="100" t="s">
        <v>77</v>
      </c>
      <c r="F8" s="100"/>
      <c r="G8" s="99" t="s">
        <v>73</v>
      </c>
      <c r="H8" s="97" t="s">
        <v>72</v>
      </c>
    </row>
    <row r="9" spans="1:8" s="3" customFormat="1" ht="34.5" customHeight="1">
      <c r="A9" s="98"/>
      <c r="B9" s="99"/>
      <c r="C9" s="99"/>
      <c r="D9" s="99"/>
      <c r="E9" s="100"/>
      <c r="F9" s="100"/>
      <c r="G9" s="99"/>
      <c r="H9" s="97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B12+B16+B21+B15</f>
        <v>236107.6</v>
      </c>
      <c r="C11" s="76">
        <f>C12+C16+C21+C15</f>
        <v>0</v>
      </c>
      <c r="D11" s="76">
        <f>D12+D16+D21+D15</f>
        <v>57530.9</v>
      </c>
      <c r="E11" s="16">
        <f aca="true" t="shared" si="0" ref="E11:E45">D11/B11*100</f>
        <v>24.36639057785518</v>
      </c>
      <c r="F11" s="22" t="e">
        <f>F12+F16+F21+F15</f>
        <v>#DIV/0!</v>
      </c>
      <c r="G11" s="76">
        <f>G12+G16+G21+G15</f>
        <v>124518.9</v>
      </c>
      <c r="H11" s="23">
        <f>D11/G11*100</f>
        <v>46.20254435270469</v>
      </c>
      <c r="I11" s="13">
        <f>SUM(D11-G11)</f>
        <v>-66988</v>
      </c>
    </row>
    <row r="12" spans="1:9" ht="24" customHeight="1">
      <c r="A12" s="24" t="s">
        <v>21</v>
      </c>
      <c r="B12" s="54">
        <f>SUM(B14)</f>
        <v>184430.2</v>
      </c>
      <c r="C12" s="54">
        <f>SUM(C14:C15)</f>
        <v>0</v>
      </c>
      <c r="D12" s="54">
        <f>SUM(D14)</f>
        <v>36713.4</v>
      </c>
      <c r="E12" s="16">
        <f t="shared" si="0"/>
        <v>19.90639277081519</v>
      </c>
      <c r="F12" s="16" t="e">
        <f>D12/C12*100</f>
        <v>#DIV/0!</v>
      </c>
      <c r="G12" s="54">
        <f>SUM(G14)</f>
        <v>95603.8</v>
      </c>
      <c r="H12" s="23">
        <f>D12/G12*100</f>
        <v>38.401611651419714</v>
      </c>
      <c r="I12" s="13">
        <f aca="true" t="shared" si="1" ref="I12:I50">SUM(D12-G12)</f>
        <v>-58890.4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184430.2</v>
      </c>
      <c r="C14" s="38"/>
      <c r="D14" s="38">
        <v>36713.4</v>
      </c>
      <c r="E14" s="16">
        <f t="shared" si="0"/>
        <v>19.90639277081519</v>
      </c>
      <c r="F14" s="16" t="e">
        <f>D14/C14*100</f>
        <v>#DIV/0!</v>
      </c>
      <c r="G14" s="38">
        <v>95603.8</v>
      </c>
      <c r="H14" s="23">
        <f>D14/G14*100</f>
        <v>38.401611651419714</v>
      </c>
      <c r="I14" s="13">
        <f t="shared" si="1"/>
        <v>-58890.4</v>
      </c>
    </row>
    <row r="15" spans="1:9" ht="19.5" customHeight="1">
      <c r="A15" s="37" t="s">
        <v>57</v>
      </c>
      <c r="B15" s="17">
        <v>40444.4</v>
      </c>
      <c r="C15" s="17"/>
      <c r="D15" s="17">
        <v>9068.5</v>
      </c>
      <c r="E15" s="16">
        <f t="shared" si="0"/>
        <v>22.422140024329696</v>
      </c>
      <c r="F15" s="16"/>
      <c r="G15" s="17">
        <v>19554.2</v>
      </c>
      <c r="H15" s="23">
        <f>D15/G15*100</f>
        <v>46.37622607930777</v>
      </c>
      <c r="I15" s="13">
        <f t="shared" si="1"/>
        <v>-10485.7</v>
      </c>
    </row>
    <row r="16" spans="1:9" ht="23.25" customHeight="1">
      <c r="A16" s="59" t="s">
        <v>22</v>
      </c>
      <c r="B16" s="61">
        <f>SUM(B17:B20)</f>
        <v>6135</v>
      </c>
      <c r="C16" s="61">
        <f>SUM(C17:C20)</f>
        <v>0</v>
      </c>
      <c r="D16" s="61">
        <f>SUM(D17:D20)</f>
        <v>10950.9</v>
      </c>
      <c r="E16" s="49">
        <f t="shared" si="0"/>
        <v>178.49877750611248</v>
      </c>
      <c r="F16" s="49" t="e">
        <f>D16/C16*100</f>
        <v>#DIV/0!</v>
      </c>
      <c r="G16" s="61">
        <f>SUM(G17:G19)</f>
        <v>7168.7</v>
      </c>
      <c r="H16" s="60">
        <f aca="true" t="shared" si="2" ref="H16:H55">D16/G16*100</f>
        <v>152.75991462887274</v>
      </c>
      <c r="I16" s="13">
        <f t="shared" si="1"/>
        <v>3782.2</v>
      </c>
    </row>
    <row r="17" spans="1:9" s="87" customFormat="1" ht="24" customHeight="1">
      <c r="A17" s="88" t="s">
        <v>60</v>
      </c>
      <c r="B17" s="52">
        <v>850</v>
      </c>
      <c r="C17" s="52"/>
      <c r="D17" s="52">
        <v>1073.7</v>
      </c>
      <c r="E17" s="49">
        <f t="shared" si="0"/>
        <v>126.31764705882354</v>
      </c>
      <c r="F17" s="89" t="e">
        <f>D17/C17*100</f>
        <v>#DIV/0!</v>
      </c>
      <c r="G17" s="52">
        <v>2275.2</v>
      </c>
      <c r="H17" s="60">
        <f t="shared" si="2"/>
        <v>47.19145569620254</v>
      </c>
      <c r="I17" s="90">
        <f t="shared" si="1"/>
        <v>-1201.4999999999998</v>
      </c>
    </row>
    <row r="18" spans="1:9" s="87" customFormat="1" ht="19.5" customHeight="1">
      <c r="A18" s="88" t="s">
        <v>2</v>
      </c>
      <c r="B18" s="52">
        <v>4935</v>
      </c>
      <c r="C18" s="52"/>
      <c r="D18" s="52">
        <v>8131.3</v>
      </c>
      <c r="E18" s="49">
        <f t="shared" si="0"/>
        <v>164.7679837892604</v>
      </c>
      <c r="F18" s="89" t="e">
        <f>D18/C18*100</f>
        <v>#DIV/0!</v>
      </c>
      <c r="G18" s="52">
        <v>4819</v>
      </c>
      <c r="H18" s="60">
        <f t="shared" si="2"/>
        <v>168.73417721518987</v>
      </c>
      <c r="I18" s="90">
        <f t="shared" si="1"/>
        <v>3312.3</v>
      </c>
    </row>
    <row r="19" spans="1:9" s="87" customFormat="1" ht="24" customHeight="1">
      <c r="A19" s="91" t="s">
        <v>58</v>
      </c>
      <c r="B19" s="52">
        <v>350</v>
      </c>
      <c r="C19" s="52"/>
      <c r="D19" s="52">
        <v>1745.9</v>
      </c>
      <c r="E19" s="49">
        <f t="shared" si="0"/>
        <v>498.8285714285714</v>
      </c>
      <c r="F19" s="89"/>
      <c r="G19" s="52">
        <v>74.5</v>
      </c>
      <c r="H19" s="60">
        <f t="shared" si="2"/>
        <v>2343.489932885906</v>
      </c>
      <c r="I19" s="90">
        <f t="shared" si="1"/>
        <v>1671.4</v>
      </c>
    </row>
    <row r="20" spans="1:9" s="87" customFormat="1" ht="24" customHeight="1" hidden="1">
      <c r="A20" s="91" t="s">
        <v>78</v>
      </c>
      <c r="B20" s="52"/>
      <c r="C20" s="52"/>
      <c r="D20" s="52">
        <v>0</v>
      </c>
      <c r="E20" s="49" t="e">
        <f t="shared" si="0"/>
        <v>#DIV/0!</v>
      </c>
      <c r="F20" s="89"/>
      <c r="G20" s="52"/>
      <c r="H20" s="60"/>
      <c r="I20" s="90"/>
    </row>
    <row r="21" spans="1:9" ht="18" customHeight="1">
      <c r="A21" s="30" t="s">
        <v>23</v>
      </c>
      <c r="B21" s="54">
        <f>SUM(B22)</f>
        <v>5098</v>
      </c>
      <c r="C21" s="54">
        <f>SUM(C22)</f>
        <v>0</v>
      </c>
      <c r="D21" s="54">
        <f>SUM(D22)</f>
        <v>798.1</v>
      </c>
      <c r="E21" s="16">
        <f t="shared" si="0"/>
        <v>15.655158885837583</v>
      </c>
      <c r="F21" s="16" t="e">
        <f>D21/C21*100</f>
        <v>#DIV/0!</v>
      </c>
      <c r="G21" s="54">
        <f>G22</f>
        <v>2192.2</v>
      </c>
      <c r="H21" s="23">
        <f t="shared" si="2"/>
        <v>36.40634978560351</v>
      </c>
      <c r="I21" s="13">
        <f t="shared" si="1"/>
        <v>-1394.1</v>
      </c>
    </row>
    <row r="22" spans="1:9" ht="24" customHeight="1">
      <c r="A22" s="26" t="s">
        <v>3</v>
      </c>
      <c r="B22" s="38">
        <v>5098</v>
      </c>
      <c r="C22" s="38"/>
      <c r="D22" s="38">
        <v>798.1</v>
      </c>
      <c r="E22" s="16">
        <f t="shared" si="0"/>
        <v>15.655158885837583</v>
      </c>
      <c r="F22" s="16" t="e">
        <f>D22/C22*100</f>
        <v>#DIV/0!</v>
      </c>
      <c r="G22" s="38">
        <v>2192.2</v>
      </c>
      <c r="H22" s="23">
        <f t="shared" si="2"/>
        <v>36.40634978560351</v>
      </c>
      <c r="I22" s="13">
        <f t="shared" si="1"/>
        <v>-1394.1</v>
      </c>
    </row>
    <row r="23" spans="1:9" s="14" customFormat="1" ht="0.75" customHeight="1" hidden="1">
      <c r="A23" s="27" t="s">
        <v>37</v>
      </c>
      <c r="B23" s="77"/>
      <c r="C23" s="77"/>
      <c r="D23" s="77">
        <v>0</v>
      </c>
      <c r="E23" s="16" t="e">
        <f t="shared" si="0"/>
        <v>#DIV/0!</v>
      </c>
      <c r="F23" s="16"/>
      <c r="G23" s="77"/>
      <c r="H23" s="23" t="e">
        <f t="shared" si="2"/>
        <v>#DIV/0!</v>
      </c>
      <c r="I23" s="13">
        <f t="shared" si="1"/>
        <v>0</v>
      </c>
    </row>
    <row r="24" spans="1:9" ht="23.25" customHeight="1">
      <c r="A24" s="21" t="s">
        <v>27</v>
      </c>
      <c r="B24" s="78">
        <f>B25+B30+B32+B35+B36+B31</f>
        <v>100600</v>
      </c>
      <c r="C24" s="78">
        <f>C25+C30+C32+C35+C36+C31</f>
        <v>0</v>
      </c>
      <c r="D24" s="78">
        <f>D25+D30+D32+D35+D36+D31+D37</f>
        <v>33456.09999999999</v>
      </c>
      <c r="E24" s="16">
        <f t="shared" si="0"/>
        <v>33.25656063618289</v>
      </c>
      <c r="F24" s="16" t="e">
        <f>D24/C24*100</f>
        <v>#DIV/0!</v>
      </c>
      <c r="G24" s="78">
        <f>G25+G30+G32+G35+G36+G37+G31</f>
        <v>56576.20000000001</v>
      </c>
      <c r="H24" s="23">
        <f t="shared" si="2"/>
        <v>59.13458309324413</v>
      </c>
      <c r="I24" s="13">
        <f t="shared" si="1"/>
        <v>-23120.10000000002</v>
      </c>
    </row>
    <row r="25" spans="1:9" s="4" customFormat="1" ht="30.75" customHeight="1">
      <c r="A25" s="24" t="s">
        <v>25</v>
      </c>
      <c r="B25" s="54">
        <f>SUM(B26:B29)</f>
        <v>98450</v>
      </c>
      <c r="C25" s="54">
        <f>SUM(C26:C29)</f>
        <v>0</v>
      </c>
      <c r="D25" s="54">
        <f>SUM(D26:D29)</f>
        <v>31471.1</v>
      </c>
      <c r="E25" s="16">
        <f t="shared" si="0"/>
        <v>31.966582021330623</v>
      </c>
      <c r="F25" s="16" t="e">
        <f>D25/C25*100</f>
        <v>#DIV/0!</v>
      </c>
      <c r="G25" s="54">
        <f>G26+G27+G29</f>
        <v>50020.100000000006</v>
      </c>
      <c r="H25" s="23">
        <f t="shared" si="2"/>
        <v>62.916907403223895</v>
      </c>
      <c r="I25" s="13">
        <f t="shared" si="1"/>
        <v>-18549.000000000007</v>
      </c>
    </row>
    <row r="26" spans="1:9" ht="31.5" customHeight="1">
      <c r="A26" s="28" t="s">
        <v>65</v>
      </c>
      <c r="B26" s="38">
        <v>96250</v>
      </c>
      <c r="C26" s="38"/>
      <c r="D26" s="38">
        <v>31168.3</v>
      </c>
      <c r="E26" s="16">
        <f t="shared" si="0"/>
        <v>32.38264935064935</v>
      </c>
      <c r="F26" s="16" t="e">
        <f>D26/C26*100</f>
        <v>#DIV/0!</v>
      </c>
      <c r="G26" s="38">
        <v>48523.3</v>
      </c>
      <c r="H26" s="23">
        <f t="shared" si="2"/>
        <v>64.2336774291938</v>
      </c>
      <c r="I26" s="13">
        <f t="shared" si="1"/>
        <v>-17355.000000000004</v>
      </c>
    </row>
    <row r="27" spans="1:9" ht="26.25" customHeight="1">
      <c r="A27" s="28" t="s">
        <v>64</v>
      </c>
      <c r="B27" s="38">
        <v>2200</v>
      </c>
      <c r="C27" s="38"/>
      <c r="D27" s="38">
        <v>302.2</v>
      </c>
      <c r="E27" s="16">
        <f t="shared" si="0"/>
        <v>13.736363636363635</v>
      </c>
      <c r="F27" s="16"/>
      <c r="G27" s="38">
        <v>1495.9</v>
      </c>
      <c r="H27" s="23">
        <f t="shared" si="2"/>
        <v>20.20188515275085</v>
      </c>
      <c r="I27" s="13">
        <f t="shared" si="1"/>
        <v>-1193.7</v>
      </c>
    </row>
    <row r="28" spans="1:9" ht="27.75" customHeight="1" hidden="1">
      <c r="A28" s="15" t="s">
        <v>35</v>
      </c>
      <c r="B28" s="38"/>
      <c r="C28" s="38"/>
      <c r="D28" s="38"/>
      <c r="E28" s="16" t="e">
        <f t="shared" si="0"/>
        <v>#DIV/0!</v>
      </c>
      <c r="F28" s="16"/>
      <c r="G28" s="38"/>
      <c r="H28" s="23"/>
      <c r="I28" s="13">
        <f t="shared" si="1"/>
        <v>0</v>
      </c>
    </row>
    <row r="29" spans="1:9" ht="30" customHeight="1">
      <c r="A29" s="15" t="s">
        <v>59</v>
      </c>
      <c r="B29" s="38"/>
      <c r="C29" s="38"/>
      <c r="D29" s="38">
        <v>0.6</v>
      </c>
      <c r="E29" s="16">
        <v>0</v>
      </c>
      <c r="F29" s="16"/>
      <c r="G29" s="38">
        <v>0.9</v>
      </c>
      <c r="H29" s="23">
        <f t="shared" si="2"/>
        <v>66.66666666666666</v>
      </c>
      <c r="I29" s="13">
        <f t="shared" si="1"/>
        <v>-0.30000000000000004</v>
      </c>
    </row>
    <row r="30" spans="1:9" ht="33" customHeight="1">
      <c r="A30" s="24" t="s">
        <v>52</v>
      </c>
      <c r="B30" s="54">
        <v>1100</v>
      </c>
      <c r="C30" s="54"/>
      <c r="D30" s="54">
        <v>667.3</v>
      </c>
      <c r="E30" s="16">
        <f t="shared" si="0"/>
        <v>60.663636363636364</v>
      </c>
      <c r="F30" s="16" t="e">
        <f>D30/C30*100</f>
        <v>#DIV/0!</v>
      </c>
      <c r="G30" s="54">
        <v>609.9</v>
      </c>
      <c r="H30" s="23">
        <f t="shared" si="2"/>
        <v>109.41137891457615</v>
      </c>
      <c r="I30" s="13">
        <f t="shared" si="1"/>
        <v>57.39999999999998</v>
      </c>
    </row>
    <row r="31" spans="1:9" s="11" customFormat="1" ht="33" customHeight="1" hidden="1">
      <c r="A31" s="31" t="s">
        <v>4</v>
      </c>
      <c r="B31" s="79"/>
      <c r="C31" s="79"/>
      <c r="D31" s="79">
        <v>0</v>
      </c>
      <c r="E31" s="16"/>
      <c r="F31" s="32" t="e">
        <f>D31/C31*100</f>
        <v>#DIV/0!</v>
      </c>
      <c r="G31" s="79">
        <v>150.8</v>
      </c>
      <c r="H31" s="23">
        <f t="shared" si="2"/>
        <v>0</v>
      </c>
      <c r="I31" s="13">
        <f t="shared" si="1"/>
        <v>-150.8</v>
      </c>
    </row>
    <row r="32" spans="1:10" ht="31.5" customHeight="1">
      <c r="A32" s="24" t="s">
        <v>20</v>
      </c>
      <c r="B32" s="17">
        <f>SUM(B33:B34)</f>
        <v>50</v>
      </c>
      <c r="C32" s="17">
        <f>SUM(C33:C34)</f>
        <v>0</v>
      </c>
      <c r="D32" s="17">
        <f>SUM(D33:D34)</f>
        <v>1090.5</v>
      </c>
      <c r="E32" s="16">
        <f t="shared" si="0"/>
        <v>2181</v>
      </c>
      <c r="F32" s="16" t="e">
        <f>D32/C32*100</f>
        <v>#DIV/0!</v>
      </c>
      <c r="G32" s="17">
        <f>SUM(G33:G34)</f>
        <v>2738.5</v>
      </c>
      <c r="H32" s="23">
        <f t="shared" si="2"/>
        <v>39.821069928793136</v>
      </c>
      <c r="I32" s="13">
        <f t="shared" si="1"/>
        <v>-1648</v>
      </c>
      <c r="J32" s="13"/>
    </row>
    <row r="33" spans="1:9" s="11" customFormat="1" ht="32.25" customHeight="1">
      <c r="A33" s="33" t="s">
        <v>28</v>
      </c>
      <c r="B33" s="80">
        <v>50</v>
      </c>
      <c r="C33" s="80"/>
      <c r="D33" s="80">
        <v>380.4</v>
      </c>
      <c r="E33" s="16">
        <f t="shared" si="0"/>
        <v>760.8</v>
      </c>
      <c r="F33" s="34"/>
      <c r="G33" s="80">
        <v>2620.1</v>
      </c>
      <c r="H33" s="23">
        <f t="shared" si="2"/>
        <v>14.518529827105835</v>
      </c>
      <c r="I33" s="13">
        <f t="shared" si="1"/>
        <v>-2239.7</v>
      </c>
    </row>
    <row r="34" spans="1:9" ht="39" customHeight="1">
      <c r="A34" s="15" t="s">
        <v>29</v>
      </c>
      <c r="B34" s="38">
        <v>0</v>
      </c>
      <c r="C34" s="38"/>
      <c r="D34" s="38">
        <v>710.1</v>
      </c>
      <c r="E34" s="16">
        <v>0</v>
      </c>
      <c r="F34" s="16" t="e">
        <f>D34/C34*100</f>
        <v>#DIV/0!</v>
      </c>
      <c r="G34" s="38">
        <v>118.4</v>
      </c>
      <c r="H34" s="23">
        <f t="shared" si="2"/>
        <v>599.7466216216216</v>
      </c>
      <c r="I34" s="13">
        <f t="shared" si="1"/>
        <v>591.7</v>
      </c>
    </row>
    <row r="35" spans="1:9" s="4" customFormat="1" ht="21.75" customHeight="1">
      <c r="A35" s="24" t="s">
        <v>24</v>
      </c>
      <c r="B35" s="54">
        <v>1000</v>
      </c>
      <c r="C35" s="54"/>
      <c r="D35" s="54">
        <v>227.2</v>
      </c>
      <c r="E35" s="16">
        <f t="shared" si="0"/>
        <v>22.72</v>
      </c>
      <c r="F35" s="16" t="e">
        <f>D35/C35*100</f>
        <v>#DIV/0!</v>
      </c>
      <c r="G35" s="54">
        <v>1167.6</v>
      </c>
      <c r="H35" s="23">
        <f t="shared" si="2"/>
        <v>19.458718739294277</v>
      </c>
      <c r="I35" s="13">
        <f t="shared" si="1"/>
        <v>-940.3999999999999</v>
      </c>
    </row>
    <row r="36" spans="1:9" s="4" customFormat="1" ht="21" customHeight="1" hidden="1">
      <c r="A36" s="30" t="s">
        <v>5</v>
      </c>
      <c r="B36" s="54"/>
      <c r="C36" s="54"/>
      <c r="D36" s="54"/>
      <c r="E36" s="16">
        <v>0</v>
      </c>
      <c r="F36" s="36"/>
      <c r="G36" s="54">
        <v>1889.3</v>
      </c>
      <c r="H36" s="23">
        <f t="shared" si="2"/>
        <v>0</v>
      </c>
      <c r="I36" s="13">
        <f t="shared" si="1"/>
        <v>-1889.3</v>
      </c>
    </row>
    <row r="37" spans="1:9" s="4" customFormat="1" ht="25.5" customHeight="1" hidden="1">
      <c r="A37" s="30" t="s">
        <v>36</v>
      </c>
      <c r="B37" s="54"/>
      <c r="C37" s="54"/>
      <c r="D37" s="54"/>
      <c r="E37" s="16"/>
      <c r="F37" s="36"/>
      <c r="G37" s="54"/>
      <c r="H37" s="23" t="e">
        <f t="shared" si="2"/>
        <v>#DIV/0!</v>
      </c>
      <c r="I37" s="13">
        <f t="shared" si="1"/>
        <v>0</v>
      </c>
    </row>
    <row r="38" spans="1:10" ht="36" customHeight="1">
      <c r="A38" s="64" t="s">
        <v>70</v>
      </c>
      <c r="B38" s="61">
        <f>B11+B24</f>
        <v>336707.6</v>
      </c>
      <c r="C38" s="61">
        <f>C11+C24</f>
        <v>0</v>
      </c>
      <c r="D38" s="61">
        <f>D11+D24</f>
        <v>90987</v>
      </c>
      <c r="E38" s="49">
        <f t="shared" si="0"/>
        <v>27.02255606942047</v>
      </c>
      <c r="F38" s="49" t="e">
        <f>D38/C38*100</f>
        <v>#DIV/0!</v>
      </c>
      <c r="G38" s="61">
        <f>G24+G11</f>
        <v>181095.1</v>
      </c>
      <c r="H38" s="60">
        <f t="shared" si="2"/>
        <v>50.242662556855485</v>
      </c>
      <c r="I38" s="13">
        <f t="shared" si="1"/>
        <v>-90108.1</v>
      </c>
      <c r="J38" s="13"/>
    </row>
    <row r="39" spans="1:9" ht="23.25" customHeight="1">
      <c r="A39" s="37" t="s">
        <v>71</v>
      </c>
      <c r="B39" s="54">
        <f>B40+B41+B42+B43+B46+B48+B44+B47+B45</f>
        <v>566123.7000000001</v>
      </c>
      <c r="C39" s="54">
        <f>C40+C41+C42+C43+C46+C48+C47</f>
        <v>0</v>
      </c>
      <c r="D39" s="54">
        <f>D40+D41+D42+D43+D46+D48+D47+D50+D49+D44+D45</f>
        <v>110409.5</v>
      </c>
      <c r="E39" s="16">
        <f t="shared" si="0"/>
        <v>19.50271645578519</v>
      </c>
      <c r="F39" s="16" t="e">
        <f>D39/C39*100</f>
        <v>#DIV/0!</v>
      </c>
      <c r="G39" s="54">
        <f>SUM(G40:G50)</f>
        <v>257132.69999999995</v>
      </c>
      <c r="H39" s="23">
        <f t="shared" si="2"/>
        <v>42.93872385737016</v>
      </c>
      <c r="I39" s="13">
        <f t="shared" si="1"/>
        <v>-146723.19999999995</v>
      </c>
    </row>
    <row r="40" spans="1:10" ht="18.75" customHeight="1">
      <c r="A40" s="15" t="s">
        <v>17</v>
      </c>
      <c r="B40" s="52">
        <v>374323</v>
      </c>
      <c r="C40" s="52"/>
      <c r="D40" s="52">
        <v>98056</v>
      </c>
      <c r="E40" s="16">
        <f t="shared" si="0"/>
        <v>26.19555838139788</v>
      </c>
      <c r="F40" s="16" t="e">
        <f>D40/C40*100</f>
        <v>#DIV/0!</v>
      </c>
      <c r="G40" s="38">
        <v>213591</v>
      </c>
      <c r="H40" s="23">
        <f t="shared" si="2"/>
        <v>45.90830137973978</v>
      </c>
      <c r="I40" s="13">
        <f t="shared" si="1"/>
        <v>-115535</v>
      </c>
      <c r="J40" s="11"/>
    </row>
    <row r="41" spans="1:9" ht="42" customHeight="1">
      <c r="A41" s="39" t="s">
        <v>53</v>
      </c>
      <c r="B41" s="53">
        <v>2109.2</v>
      </c>
      <c r="C41" s="53"/>
      <c r="D41" s="53">
        <v>515</v>
      </c>
      <c r="E41" s="16">
        <f t="shared" si="0"/>
        <v>24.416840508249578</v>
      </c>
      <c r="F41" s="16" t="e">
        <f>D41/C41*100</f>
        <v>#DIV/0!</v>
      </c>
      <c r="G41" s="40">
        <v>1867.6</v>
      </c>
      <c r="H41" s="23">
        <f t="shared" si="2"/>
        <v>27.575497965303065</v>
      </c>
      <c r="I41" s="13">
        <f t="shared" si="1"/>
        <v>-1352.6</v>
      </c>
    </row>
    <row r="42" spans="1:9" ht="16.5" customHeight="1">
      <c r="A42" s="15" t="s">
        <v>6</v>
      </c>
      <c r="B42" s="52">
        <v>128146.2</v>
      </c>
      <c r="C42" s="52"/>
      <c r="D42" s="52">
        <v>26.3</v>
      </c>
      <c r="E42" s="16">
        <f t="shared" si="0"/>
        <v>0.020523433390923808</v>
      </c>
      <c r="F42" s="16"/>
      <c r="G42" s="38">
        <v>32957</v>
      </c>
      <c r="H42" s="23">
        <f t="shared" si="2"/>
        <v>0.07980095275662227</v>
      </c>
      <c r="I42" s="13">
        <f t="shared" si="1"/>
        <v>-32930.7</v>
      </c>
    </row>
    <row r="43" spans="1:9" ht="18.75" customHeight="1">
      <c r="A43" s="15" t="s">
        <v>7</v>
      </c>
      <c r="B43" s="52">
        <v>1357.7</v>
      </c>
      <c r="C43" s="52"/>
      <c r="D43" s="52">
        <v>339.4</v>
      </c>
      <c r="E43" s="16">
        <f t="shared" si="0"/>
        <v>24.9981586506592</v>
      </c>
      <c r="F43" s="16" t="e">
        <f aca="true" t="shared" si="3" ref="F43:F54">D43/C43*100</f>
        <v>#DIV/0!</v>
      </c>
      <c r="G43" s="38">
        <v>7059.8</v>
      </c>
      <c r="H43" s="23">
        <f t="shared" si="2"/>
        <v>4.807501628941329</v>
      </c>
      <c r="I43" s="13">
        <f t="shared" si="1"/>
        <v>-6720.400000000001</v>
      </c>
    </row>
    <row r="44" spans="1:9" ht="28.5" customHeight="1">
      <c r="A44" s="15" t="s">
        <v>67</v>
      </c>
      <c r="B44" s="52">
        <v>3157.6</v>
      </c>
      <c r="C44" s="52"/>
      <c r="D44" s="52"/>
      <c r="E44" s="16">
        <f t="shared" si="0"/>
        <v>0</v>
      </c>
      <c r="F44" s="16"/>
      <c r="G44" s="38"/>
      <c r="H44" s="23"/>
      <c r="I44" s="13">
        <f t="shared" si="1"/>
        <v>0</v>
      </c>
    </row>
    <row r="45" spans="1:9" ht="26.25" customHeight="1" hidden="1">
      <c r="A45" s="15" t="s">
        <v>66</v>
      </c>
      <c r="B45" s="52"/>
      <c r="C45" s="52"/>
      <c r="D45" s="52"/>
      <c r="E45" s="16" t="e">
        <f t="shared" si="0"/>
        <v>#DIV/0!</v>
      </c>
      <c r="F45" s="16"/>
      <c r="G45" s="38"/>
      <c r="H45" s="23"/>
      <c r="I45" s="13">
        <f t="shared" si="1"/>
        <v>0</v>
      </c>
    </row>
    <row r="46" spans="1:9" ht="29.25" customHeight="1">
      <c r="A46" s="15" t="s">
        <v>69</v>
      </c>
      <c r="B46" s="52">
        <v>57030</v>
      </c>
      <c r="C46" s="52"/>
      <c r="D46" s="52">
        <v>11917.1</v>
      </c>
      <c r="E46" s="16">
        <f>D46/B46*100</f>
        <v>20.896194985095565</v>
      </c>
      <c r="F46" s="16" t="e">
        <f t="shared" si="3"/>
        <v>#DIV/0!</v>
      </c>
      <c r="G46" s="38">
        <v>1318.3</v>
      </c>
      <c r="H46" s="23">
        <f t="shared" si="2"/>
        <v>903.9748160509747</v>
      </c>
      <c r="I46" s="13">
        <f t="shared" si="1"/>
        <v>10598.800000000001</v>
      </c>
    </row>
    <row r="47" spans="1:9" ht="18" customHeight="1" hidden="1">
      <c r="A47" s="15" t="s">
        <v>75</v>
      </c>
      <c r="B47" s="52"/>
      <c r="C47" s="52"/>
      <c r="D47" s="52"/>
      <c r="E47" s="16" t="e">
        <f>D47/B47*100</f>
        <v>#DIV/0!</v>
      </c>
      <c r="F47" s="16" t="e">
        <f t="shared" si="3"/>
        <v>#DIV/0!</v>
      </c>
      <c r="G47" s="38"/>
      <c r="H47" s="23"/>
      <c r="I47" s="13">
        <f t="shared" si="1"/>
        <v>0</v>
      </c>
    </row>
    <row r="48" spans="1:9" ht="18" customHeight="1">
      <c r="A48" s="15" t="s">
        <v>8</v>
      </c>
      <c r="B48" s="52"/>
      <c r="C48" s="52"/>
      <c r="D48" s="52">
        <v>135.3</v>
      </c>
      <c r="E48" s="16"/>
      <c r="F48" s="16" t="e">
        <f t="shared" si="3"/>
        <v>#DIV/0!</v>
      </c>
      <c r="G48" s="38">
        <v>499.4</v>
      </c>
      <c r="H48" s="23">
        <f t="shared" si="2"/>
        <v>27.092511013215866</v>
      </c>
      <c r="I48" s="13">
        <f t="shared" si="1"/>
        <v>-364.09999999999997</v>
      </c>
    </row>
    <row r="49" spans="1:9" ht="45.75" customHeight="1" hidden="1">
      <c r="A49" s="15" t="s">
        <v>63</v>
      </c>
      <c r="B49" s="52"/>
      <c r="C49" s="52"/>
      <c r="D49" s="52"/>
      <c r="E49" s="16"/>
      <c r="F49" s="16" t="e">
        <f t="shared" si="3"/>
        <v>#DIV/0!</v>
      </c>
      <c r="G49" s="38">
        <v>64.8</v>
      </c>
      <c r="H49" s="23">
        <f t="shared" si="2"/>
        <v>0</v>
      </c>
      <c r="I49" s="13">
        <f t="shared" si="1"/>
        <v>-64.8</v>
      </c>
    </row>
    <row r="50" spans="1:9" ht="36" customHeight="1">
      <c r="A50" s="15" t="s">
        <v>62</v>
      </c>
      <c r="B50" s="52"/>
      <c r="C50" s="52"/>
      <c r="D50" s="52">
        <v>-579.6</v>
      </c>
      <c r="E50" s="16"/>
      <c r="F50" s="16" t="e">
        <f t="shared" si="3"/>
        <v>#DIV/0!</v>
      </c>
      <c r="G50" s="38">
        <v>-225.2</v>
      </c>
      <c r="H50" s="23">
        <f t="shared" si="2"/>
        <v>257.3712255772647</v>
      </c>
      <c r="I50" s="13">
        <f t="shared" si="1"/>
        <v>-354.40000000000003</v>
      </c>
    </row>
    <row r="51" spans="1:9" s="58" customFormat="1" ht="25.5" customHeight="1">
      <c r="A51" s="64" t="s">
        <v>30</v>
      </c>
      <c r="B51" s="61">
        <f>B38+B39</f>
        <v>902831.3</v>
      </c>
      <c r="C51" s="61">
        <f>C38+C39</f>
        <v>0</v>
      </c>
      <c r="D51" s="61">
        <f>D38+D39</f>
        <v>201396.5</v>
      </c>
      <c r="E51" s="49">
        <f>D51/B51*100</f>
        <v>22.30721287576095</v>
      </c>
      <c r="F51" s="49" t="e">
        <f t="shared" si="3"/>
        <v>#DIV/0!</v>
      </c>
      <c r="G51" s="61">
        <f>G38+G39</f>
        <v>438227.79999999993</v>
      </c>
      <c r="H51" s="60">
        <f t="shared" si="2"/>
        <v>45.95703421827644</v>
      </c>
      <c r="I51" s="13">
        <f>SUM(D51-G51)</f>
        <v>-236831.29999999993</v>
      </c>
    </row>
    <row r="52" spans="1:8" s="57" customFormat="1" ht="28.5" customHeight="1">
      <c r="A52" s="28" t="s">
        <v>68</v>
      </c>
      <c r="B52" s="38">
        <f>B51-B81</f>
        <v>-49452.50000000012</v>
      </c>
      <c r="C52" s="38">
        <f>C51-C81</f>
        <v>0</v>
      </c>
      <c r="D52" s="38">
        <f>D51-D81</f>
        <v>52412.80000000002</v>
      </c>
      <c r="E52" s="49"/>
      <c r="F52" s="35" t="e">
        <f>F51-F81</f>
        <v>#DIV/0!</v>
      </c>
      <c r="G52" s="38">
        <v>44578.8</v>
      </c>
      <c r="H52" s="23">
        <f t="shared" si="2"/>
        <v>117.57337568530335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19.5" customHeight="1" hidden="1">
      <c r="A54" s="15"/>
      <c r="B54" s="38"/>
      <c r="C54" s="38"/>
      <c r="D54" s="38"/>
      <c r="E54" s="49" t="e">
        <f>D54/B54*100</f>
        <v>#DIV/0!</v>
      </c>
      <c r="F54" s="16" t="e">
        <f t="shared" si="3"/>
        <v>#DIV/0!</v>
      </c>
      <c r="G54" s="38"/>
      <c r="H54" s="23" t="e">
        <f t="shared" si="2"/>
        <v>#DIV/0!</v>
      </c>
    </row>
    <row r="55" spans="1:8" s="57" customFormat="1" ht="29.25" customHeight="1">
      <c r="A55" s="37" t="s">
        <v>38</v>
      </c>
      <c r="B55" s="38">
        <v>2558</v>
      </c>
      <c r="C55" s="38"/>
      <c r="D55" s="50">
        <v>-152.4</v>
      </c>
      <c r="E55" s="49">
        <f>D55/B55*100</f>
        <v>-5.957779515246287</v>
      </c>
      <c r="F55" s="41">
        <v>-11777</v>
      </c>
      <c r="G55" s="50">
        <v>-2331.7</v>
      </c>
      <c r="H55" s="23">
        <f t="shared" si="2"/>
        <v>6.536003774070422</v>
      </c>
    </row>
    <row r="56" spans="1:8" ht="18.75" customHeight="1">
      <c r="A56" s="42" t="s">
        <v>18</v>
      </c>
      <c r="B56" s="81"/>
      <c r="C56" s="81"/>
      <c r="D56" s="81"/>
      <c r="E56" s="43"/>
      <c r="F56" s="43"/>
      <c r="G56" s="81"/>
      <c r="H56" s="44"/>
    </row>
    <row r="57" spans="1:10" ht="17.25" customHeight="1">
      <c r="A57" s="45" t="s">
        <v>40</v>
      </c>
      <c r="B57" s="17">
        <v>91296</v>
      </c>
      <c r="C57" s="17"/>
      <c r="D57" s="17">
        <v>14417.7</v>
      </c>
      <c r="E57" s="16">
        <f aca="true" t="shared" si="4" ref="E57:E81">D57/B57*100</f>
        <v>15.79225814931651</v>
      </c>
      <c r="F57" s="16" t="e">
        <f>D57/C57*100</f>
        <v>#DIV/0!</v>
      </c>
      <c r="G57" s="17">
        <v>43044.1</v>
      </c>
      <c r="H57" s="23">
        <f aca="true" t="shared" si="5" ref="H57:H78">D57/G57*100</f>
        <v>33.495182847358876</v>
      </c>
      <c r="I57" s="8"/>
      <c r="J57" s="5"/>
    </row>
    <row r="58" spans="1:10" ht="37.5" customHeight="1">
      <c r="A58" s="45" t="s">
        <v>54</v>
      </c>
      <c r="B58" s="17">
        <v>9988.4</v>
      </c>
      <c r="C58" s="17"/>
      <c r="D58" s="17">
        <v>1851</v>
      </c>
      <c r="E58" s="16">
        <f t="shared" si="4"/>
        <v>18.531496535981738</v>
      </c>
      <c r="F58" s="16"/>
      <c r="G58" s="17">
        <v>4555.6</v>
      </c>
      <c r="H58" s="23">
        <f t="shared" si="5"/>
        <v>40.63131091403986</v>
      </c>
      <c r="I58" s="8"/>
      <c r="J58" s="5"/>
    </row>
    <row r="59" spans="1:10" ht="17.25" customHeight="1">
      <c r="A59" s="45" t="s">
        <v>50</v>
      </c>
      <c r="B59" s="17">
        <v>545.8</v>
      </c>
      <c r="C59" s="17"/>
      <c r="D59" s="17">
        <v>74.3</v>
      </c>
      <c r="E59" s="16">
        <f t="shared" si="4"/>
        <v>13.613045071454746</v>
      </c>
      <c r="F59" s="16"/>
      <c r="G59" s="17">
        <v>191.4</v>
      </c>
      <c r="H59" s="23">
        <f t="shared" si="5"/>
        <v>38.81922675026123</v>
      </c>
      <c r="I59" s="8"/>
      <c r="J59" s="5"/>
    </row>
    <row r="60" spans="1:10" ht="35.25" customHeight="1">
      <c r="A60" s="45" t="s">
        <v>61</v>
      </c>
      <c r="B60" s="17">
        <v>257.4</v>
      </c>
      <c r="C60" s="17"/>
      <c r="D60" s="17"/>
      <c r="E60" s="16">
        <f t="shared" si="4"/>
        <v>0</v>
      </c>
      <c r="F60" s="16"/>
      <c r="G60" s="47">
        <v>201.4</v>
      </c>
      <c r="H60" s="23">
        <f t="shared" si="5"/>
        <v>0</v>
      </c>
      <c r="I60" s="8"/>
      <c r="J60" s="5"/>
    </row>
    <row r="61" spans="1:8" ht="24.75" customHeight="1">
      <c r="A61" s="37" t="s">
        <v>19</v>
      </c>
      <c r="B61" s="17">
        <v>6000</v>
      </c>
      <c r="C61" s="17"/>
      <c r="D61" s="17">
        <v>1312.6</v>
      </c>
      <c r="E61" s="16">
        <f t="shared" si="4"/>
        <v>21.876666666666665</v>
      </c>
      <c r="F61" s="16" t="e">
        <f>D61/C61*100</f>
        <v>#DIV/0!</v>
      </c>
      <c r="G61" s="17">
        <v>3538.5</v>
      </c>
      <c r="H61" s="23">
        <f t="shared" si="5"/>
        <v>37.09481418680232</v>
      </c>
    </row>
    <row r="62" spans="1:8" ht="14.25" customHeight="1">
      <c r="A62" s="37" t="s">
        <v>41</v>
      </c>
      <c r="B62" s="17">
        <v>75355.4</v>
      </c>
      <c r="C62" s="17"/>
      <c r="D62" s="17">
        <v>3221</v>
      </c>
      <c r="E62" s="16">
        <f t="shared" si="4"/>
        <v>4.274411654639216</v>
      </c>
      <c r="F62" s="16"/>
      <c r="G62" s="17">
        <v>13232</v>
      </c>
      <c r="H62" s="23">
        <f t="shared" si="5"/>
        <v>24.342503022974608</v>
      </c>
    </row>
    <row r="63" spans="1:8" ht="27" customHeight="1">
      <c r="A63" s="45" t="s">
        <v>44</v>
      </c>
      <c r="B63" s="17">
        <v>7178.7</v>
      </c>
      <c r="C63" s="17"/>
      <c r="D63" s="17">
        <v>289.1</v>
      </c>
      <c r="E63" s="16">
        <f t="shared" si="4"/>
        <v>4.02719155278811</v>
      </c>
      <c r="F63" s="16" t="e">
        <f>D63/C63*100</f>
        <v>#DIV/0!</v>
      </c>
      <c r="G63" s="17">
        <v>3547.1</v>
      </c>
      <c r="H63" s="23">
        <f t="shared" si="5"/>
        <v>8.15031997970173</v>
      </c>
    </row>
    <row r="64" spans="1:8" ht="16.5" customHeight="1">
      <c r="A64" s="46" t="s">
        <v>9</v>
      </c>
      <c r="B64" s="17">
        <v>20623.3</v>
      </c>
      <c r="C64" s="17"/>
      <c r="D64" s="17">
        <v>153.8</v>
      </c>
      <c r="E64" s="16">
        <f t="shared" si="4"/>
        <v>0.7457584382712757</v>
      </c>
      <c r="F64" s="16"/>
      <c r="G64" s="47">
        <v>515</v>
      </c>
      <c r="H64" s="23">
        <f t="shared" si="5"/>
        <v>29.864077669902915</v>
      </c>
    </row>
    <row r="65" spans="1:8" ht="18.75" customHeight="1">
      <c r="A65" s="37" t="s">
        <v>10</v>
      </c>
      <c r="B65" s="47">
        <v>588338.4</v>
      </c>
      <c r="C65" s="47"/>
      <c r="D65" s="17">
        <v>97787.5</v>
      </c>
      <c r="E65" s="16">
        <f t="shared" si="4"/>
        <v>16.62096167783711</v>
      </c>
      <c r="F65" s="16" t="e">
        <f>D65/C65*100</f>
        <v>#DIV/0!</v>
      </c>
      <c r="G65" s="17">
        <v>245755</v>
      </c>
      <c r="H65" s="23">
        <f t="shared" si="5"/>
        <v>39.790645154727265</v>
      </c>
    </row>
    <row r="66" spans="1:8" ht="18" customHeight="1">
      <c r="A66" s="45" t="s">
        <v>51</v>
      </c>
      <c r="B66" s="47">
        <v>96808.9</v>
      </c>
      <c r="C66" s="47"/>
      <c r="D66" s="17">
        <v>17828.2</v>
      </c>
      <c r="E66" s="16">
        <f t="shared" si="4"/>
        <v>18.415868788923333</v>
      </c>
      <c r="F66" s="16" t="e">
        <f>D66/C66*100</f>
        <v>#DIV/0!</v>
      </c>
      <c r="G66" s="17">
        <v>23873</v>
      </c>
      <c r="H66" s="23">
        <f t="shared" si="5"/>
        <v>74.67934486658568</v>
      </c>
    </row>
    <row r="67" spans="1:8" ht="17.25" customHeight="1">
      <c r="A67" s="45" t="s">
        <v>11</v>
      </c>
      <c r="B67" s="47">
        <v>4576.8</v>
      </c>
      <c r="C67" s="47"/>
      <c r="D67" s="17">
        <v>1111.5</v>
      </c>
      <c r="E67" s="16">
        <f t="shared" si="4"/>
        <v>24.28552700576822</v>
      </c>
      <c r="F67" s="16" t="e">
        <f>D67/C67*100</f>
        <v>#DIV/0!</v>
      </c>
      <c r="G67" s="17">
        <v>1882.5</v>
      </c>
      <c r="H67" s="23">
        <f t="shared" si="5"/>
        <v>59.04382470119523</v>
      </c>
    </row>
    <row r="68" spans="1:8" ht="15.75" customHeight="1" hidden="1">
      <c r="A68" s="45" t="s">
        <v>34</v>
      </c>
      <c r="B68" s="47"/>
      <c r="C68" s="47"/>
      <c r="D68" s="47"/>
      <c r="E68" s="16" t="e">
        <f t="shared" si="4"/>
        <v>#DIV/0!</v>
      </c>
      <c r="F68" s="16" t="e">
        <f>D68/C68*100</f>
        <v>#DIV/0!</v>
      </c>
      <c r="G68" s="47"/>
      <c r="H68" s="23" t="e">
        <f t="shared" si="5"/>
        <v>#DIV/0!</v>
      </c>
    </row>
    <row r="69" spans="1:8" ht="15" customHeight="1">
      <c r="A69" s="45" t="s">
        <v>39</v>
      </c>
      <c r="B69" s="47">
        <v>1912.5</v>
      </c>
      <c r="C69" s="47"/>
      <c r="D69" s="17">
        <v>37.6</v>
      </c>
      <c r="E69" s="16">
        <f t="shared" si="4"/>
        <v>1.9660130718954247</v>
      </c>
      <c r="F69" s="16"/>
      <c r="G69" s="17">
        <v>927.3</v>
      </c>
      <c r="H69" s="23">
        <f t="shared" si="5"/>
        <v>4.054782702469536</v>
      </c>
    </row>
    <row r="70" spans="1:10" s="6" customFormat="1" ht="15.75" customHeight="1">
      <c r="A70" s="48" t="s">
        <v>45</v>
      </c>
      <c r="B70" s="47">
        <v>49401.2</v>
      </c>
      <c r="C70" s="47"/>
      <c r="D70" s="47">
        <v>10899.4</v>
      </c>
      <c r="E70" s="16">
        <f t="shared" si="4"/>
        <v>22.063026809065367</v>
      </c>
      <c r="F70" s="16" t="e">
        <f>D70/C70*100</f>
        <v>#DIV/0!</v>
      </c>
      <c r="G70" s="47">
        <v>16254.6</v>
      </c>
      <c r="H70" s="23">
        <f t="shared" si="5"/>
        <v>67.05424925867138</v>
      </c>
      <c r="J70" s="12"/>
    </row>
    <row r="71" spans="1:8" ht="17.25" customHeight="1">
      <c r="A71" s="26" t="s">
        <v>43</v>
      </c>
      <c r="B71" s="40">
        <v>7500.5</v>
      </c>
      <c r="C71" s="40"/>
      <c r="D71" s="40">
        <v>1812.1</v>
      </c>
      <c r="E71" s="16">
        <f t="shared" si="4"/>
        <v>24.15972268515432</v>
      </c>
      <c r="F71" s="16" t="e">
        <f>D71/C71*100</f>
        <v>#DIV/0!</v>
      </c>
      <c r="G71" s="40">
        <v>3401.2</v>
      </c>
      <c r="H71" s="23">
        <f t="shared" si="5"/>
        <v>53.278254733623434</v>
      </c>
    </row>
    <row r="72" spans="1:8" ht="16.5" customHeight="1" hidden="1">
      <c r="A72" s="15" t="s">
        <v>46</v>
      </c>
      <c r="B72" s="40"/>
      <c r="C72" s="40"/>
      <c r="D72" s="40"/>
      <c r="E72" s="16" t="e">
        <f t="shared" si="4"/>
        <v>#DIV/0!</v>
      </c>
      <c r="F72" s="16"/>
      <c r="G72" s="40"/>
      <c r="H72" s="23" t="e">
        <f t="shared" si="5"/>
        <v>#DIV/0!</v>
      </c>
    </row>
    <row r="73" spans="1:8" ht="15" customHeight="1">
      <c r="A73" s="15" t="s">
        <v>42</v>
      </c>
      <c r="B73" s="40">
        <v>26066.4</v>
      </c>
      <c r="C73" s="40"/>
      <c r="D73" s="40">
        <v>5744.2</v>
      </c>
      <c r="E73" s="16">
        <f t="shared" si="4"/>
        <v>22.0367983304177</v>
      </c>
      <c r="F73" s="16" t="e">
        <f>D73/C73*100</f>
        <v>#DIV/0!</v>
      </c>
      <c r="G73" s="40">
        <v>3593</v>
      </c>
      <c r="H73" s="23">
        <f t="shared" si="5"/>
        <v>159.87197328138046</v>
      </c>
    </row>
    <row r="74" spans="1:8" ht="20.25" customHeight="1" hidden="1">
      <c r="A74" s="15" t="s">
        <v>12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8" ht="19.5" customHeight="1" hidden="1">
      <c r="A75" s="15" t="s">
        <v>49</v>
      </c>
      <c r="B75" s="40"/>
      <c r="C75" s="40"/>
      <c r="D75" s="38"/>
      <c r="E75" s="16" t="e">
        <f t="shared" si="4"/>
        <v>#DIV/0!</v>
      </c>
      <c r="F75" s="16"/>
      <c r="G75" s="40"/>
      <c r="H75" s="23" t="e">
        <f t="shared" si="5"/>
        <v>#DIV/0!</v>
      </c>
    </row>
    <row r="76" spans="1:9" ht="63" customHeight="1" hidden="1">
      <c r="A76" s="26" t="s">
        <v>55</v>
      </c>
      <c r="B76" s="38"/>
      <c r="C76" s="38"/>
      <c r="D76" s="38"/>
      <c r="E76" s="16"/>
      <c r="F76" s="16"/>
      <c r="G76" s="40"/>
      <c r="H76" s="23" t="e">
        <f t="shared" si="5"/>
        <v>#DIV/0!</v>
      </c>
      <c r="I76" s="13"/>
    </row>
    <row r="77" spans="1:8" ht="38.25" customHeight="1">
      <c r="A77" s="26" t="s">
        <v>56</v>
      </c>
      <c r="B77" s="40">
        <v>2380</v>
      </c>
      <c r="C77" s="40"/>
      <c r="D77" s="38">
        <v>355</v>
      </c>
      <c r="E77" s="16">
        <f t="shared" si="4"/>
        <v>14.915966386554622</v>
      </c>
      <c r="F77" s="16"/>
      <c r="G77" s="40">
        <v>1002.2</v>
      </c>
      <c r="H77" s="23">
        <f t="shared" si="5"/>
        <v>35.42207144282578</v>
      </c>
    </row>
    <row r="78" spans="1:8" ht="37.5" customHeight="1">
      <c r="A78" s="26" t="s">
        <v>48</v>
      </c>
      <c r="B78" s="40">
        <v>12614.7</v>
      </c>
      <c r="C78" s="40"/>
      <c r="D78" s="38">
        <v>2835</v>
      </c>
      <c r="E78" s="16">
        <f t="shared" si="4"/>
        <v>22.47378058931247</v>
      </c>
      <c r="F78" s="16" t="e">
        <f>D78/C78*100</f>
        <v>#DIV/0!</v>
      </c>
      <c r="G78" s="38">
        <v>7846</v>
      </c>
      <c r="H78" s="23">
        <f t="shared" si="5"/>
        <v>36.13306143257711</v>
      </c>
    </row>
    <row r="79" spans="1:8" ht="19.5" customHeight="1" hidden="1">
      <c r="A79" s="15" t="s">
        <v>47</v>
      </c>
      <c r="B79" s="40"/>
      <c r="C79" s="40"/>
      <c r="D79" s="38"/>
      <c r="E79" s="16" t="e">
        <f t="shared" si="4"/>
        <v>#DIV/0!</v>
      </c>
      <c r="F79" s="16"/>
      <c r="G79" s="38"/>
      <c r="H79" s="23"/>
    </row>
    <row r="80" spans="1:8" ht="19.5" customHeight="1">
      <c r="A80" s="45" t="s">
        <v>33</v>
      </c>
      <c r="B80" s="47">
        <v>1</v>
      </c>
      <c r="C80" s="47"/>
      <c r="D80" s="17"/>
      <c r="E80" s="16">
        <f t="shared" si="4"/>
        <v>0</v>
      </c>
      <c r="F80" s="16"/>
      <c r="G80" s="17">
        <v>0.2</v>
      </c>
      <c r="H80" s="23">
        <f>D80/G80*100</f>
        <v>0</v>
      </c>
    </row>
    <row r="81" spans="1:8" ht="21.75" customHeight="1">
      <c r="A81" s="29" t="s">
        <v>13</v>
      </c>
      <c r="B81" s="51">
        <f>B57+B61+B62+B63+B64+B65+B66+B67+B68+B69+B70+B80+B59+B58+B60</f>
        <v>952283.8000000002</v>
      </c>
      <c r="C81" s="51">
        <f>C57+C61+C62+C63+C64+C65+C66+C67+C68+C69+C70+C80+C59+C58+C60</f>
        <v>0</v>
      </c>
      <c r="D81" s="51">
        <f>D57+D61+D62+D63+D64+D65+D66+D67+D68+D69+D70+D80+D59+D58+D60</f>
        <v>148983.69999999998</v>
      </c>
      <c r="E81" s="16">
        <f t="shared" si="4"/>
        <v>15.644884434661174</v>
      </c>
      <c r="F81" s="16" t="e">
        <f>D81/C81*100</f>
        <v>#DIV/0!</v>
      </c>
      <c r="G81" s="51">
        <f>G57+G58+G59+G61+G62+G63+G60+G64+G65+G66+G67+G69+G70+G80</f>
        <v>357517.69999999995</v>
      </c>
      <c r="H81" s="23">
        <f>D81/G81*100</f>
        <v>41.67169905154346</v>
      </c>
    </row>
    <row r="82" spans="1:8" ht="0.75" customHeight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15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9" customHeight="1" hidden="1">
      <c r="A85" s="7"/>
      <c r="B85" s="62"/>
      <c r="C85" s="62"/>
      <c r="D85" s="62"/>
      <c r="E85" s="67"/>
      <c r="F85" s="67"/>
      <c r="G85" s="62"/>
      <c r="H85" s="68"/>
    </row>
    <row r="86" spans="1:8" ht="34.5" customHeight="1">
      <c r="A86" s="9"/>
      <c r="B86" s="55"/>
      <c r="C86" s="55"/>
      <c r="D86" s="55"/>
      <c r="E86" s="69"/>
      <c r="F86" s="69"/>
      <c r="G86" s="55"/>
      <c r="H86" s="70"/>
    </row>
    <row r="87" spans="1:8" ht="12.75">
      <c r="A87" s="9"/>
      <c r="B87" s="55"/>
      <c r="C87" s="55"/>
      <c r="D87" s="55"/>
      <c r="E87" s="56"/>
      <c r="F87" s="71"/>
      <c r="G87" s="56"/>
      <c r="H87" s="71"/>
    </row>
    <row r="88" spans="1:8" ht="15" customHeight="1">
      <c r="A88" s="10"/>
      <c r="B88" s="82"/>
      <c r="C88" s="82"/>
      <c r="D88" s="56"/>
      <c r="E88" s="56"/>
      <c r="F88" s="71"/>
      <c r="G88" s="56"/>
      <c r="H88" s="71"/>
    </row>
    <row r="89" spans="1:8" ht="12.75">
      <c r="A89" s="2"/>
      <c r="B89" s="56"/>
      <c r="C89" s="56"/>
      <c r="D89" s="56"/>
      <c r="E89" s="56"/>
      <c r="F89" s="71"/>
      <c r="G89" s="56"/>
      <c r="H89" s="71"/>
    </row>
    <row r="90" spans="1:8" ht="14.25" customHeight="1">
      <c r="A90" s="2"/>
      <c r="B90" s="56"/>
      <c r="C90" s="56"/>
      <c r="D90" s="56"/>
      <c r="E90" s="56"/>
      <c r="F90" s="71"/>
      <c r="G90" s="56"/>
      <c r="H90" s="71"/>
    </row>
    <row r="91" spans="1:8" ht="12.75">
      <c r="A91" s="2"/>
      <c r="B91" s="56"/>
      <c r="C91" s="56"/>
      <c r="D91" s="56"/>
      <c r="E91" s="56"/>
      <c r="F91" s="71"/>
      <c r="G91" s="56"/>
      <c r="H91" s="71"/>
    </row>
    <row r="92" spans="4:8" ht="12.75">
      <c r="D92" s="63"/>
      <c r="E92" s="63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2.75">
      <c r="D95" s="63"/>
      <c r="E95" s="72"/>
      <c r="F95" s="72"/>
      <c r="G95" s="85"/>
      <c r="H95" s="73"/>
    </row>
    <row r="96" spans="4:8" ht="10.5" customHeight="1">
      <c r="D96" s="63"/>
      <c r="E96" s="72"/>
      <c r="F96" s="72"/>
      <c r="G96" s="85"/>
      <c r="H96" s="73"/>
    </row>
    <row r="97" spans="4:8" ht="12.75" hidden="1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63"/>
      <c r="E99" s="72"/>
      <c r="F99" s="72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4:8" ht="12.75">
      <c r="D105" s="83"/>
      <c r="E105" s="74"/>
      <c r="F105" s="74"/>
      <c r="G105" s="85"/>
      <c r="H105" s="73"/>
    </row>
    <row r="106" spans="7:8" ht="12.75">
      <c r="G106" s="86"/>
      <c r="H106" s="73"/>
    </row>
    <row r="107" spans="7:8" ht="12.75">
      <c r="G107" s="86"/>
      <c r="H107" s="73"/>
    </row>
    <row r="108" spans="7:8" ht="12.75"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  <row r="1160" spans="5:8" ht="12.75">
      <c r="E1160" s="65"/>
      <c r="F1160" s="65"/>
      <c r="G1160" s="86"/>
      <c r="H1160" s="73"/>
    </row>
  </sheetData>
  <sheetProtection/>
  <mergeCells count="13">
    <mergeCell ref="H8:H9"/>
    <mergeCell ref="A8:A9"/>
    <mergeCell ref="B8:B9"/>
    <mergeCell ref="C8:C9"/>
    <mergeCell ref="D8:D9"/>
    <mergeCell ref="E8:F9"/>
    <mergeCell ref="G8:G9"/>
    <mergeCell ref="A1:H1"/>
    <mergeCell ref="A2:H2"/>
    <mergeCell ref="A3:H3"/>
    <mergeCell ref="G4:H4"/>
    <mergeCell ref="G5:H5"/>
    <mergeCell ref="G7:H7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2021-04-08T06:51:56Z</dcterms:modified>
  <cp:category/>
  <cp:version/>
  <cp:contentType/>
  <cp:contentStatus/>
</cp:coreProperties>
</file>